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ko\Desktop\"/>
    </mc:Choice>
  </mc:AlternateContent>
  <xr:revisionPtr revIDLastSave="0" documentId="8_{9A9F348C-8441-4783-B752-069006372C4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gram rada - financijski plan" sheetId="1" r:id="rId1"/>
  </sheets>
  <definedNames>
    <definedName name="_xlnm._FilterDatabase" localSheetId="0" hidden="1">'Program rada - financijski plan'!$B$15:$T$53</definedName>
    <definedName name="_Hlk54087109" localSheetId="0">'Program rada - financijski plan'!$B$51</definedName>
    <definedName name="_Toc55895370" localSheetId="0">'Program rada - financijski plan'!$B$1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5" i="1" l="1"/>
  <c r="O49" i="1"/>
  <c r="H31" i="1"/>
  <c r="H32" i="1"/>
  <c r="F26" i="1"/>
  <c r="G31" i="1" s="1"/>
  <c r="E26" i="1"/>
  <c r="F44" i="1"/>
  <c r="F41" i="1"/>
  <c r="F37" i="1"/>
  <c r="F20" i="1"/>
  <c r="F16" i="1"/>
  <c r="H9" i="1"/>
  <c r="H7" i="1"/>
  <c r="H6" i="1"/>
  <c r="G28" i="1" l="1"/>
  <c r="G30" i="1"/>
  <c r="G29" i="1"/>
  <c r="F51" i="1"/>
  <c r="F59" i="1" s="1"/>
  <c r="O59" i="1"/>
  <c r="O55" i="1"/>
  <c r="O52" i="1"/>
  <c r="O50" i="1"/>
  <c r="O47" i="1"/>
  <c r="O46" i="1"/>
  <c r="H11" i="1"/>
  <c r="E37" i="1"/>
  <c r="H47" i="1"/>
  <c r="H46" i="1"/>
  <c r="H45" i="1"/>
  <c r="G46" i="1"/>
  <c r="E44" i="1"/>
  <c r="E41" i="1"/>
  <c r="H34" i="1"/>
  <c r="H33" i="1"/>
  <c r="H23" i="1"/>
  <c r="G25" i="1"/>
  <c r="E20" i="1"/>
  <c r="H17" i="1"/>
  <c r="G19" i="1"/>
  <c r="E16" i="1"/>
  <c r="H10" i="1"/>
  <c r="G8" i="1"/>
  <c r="H5" i="1"/>
  <c r="H4" i="1"/>
  <c r="F3" i="1"/>
  <c r="E3" i="1"/>
  <c r="E12" i="1" s="1"/>
  <c r="G26" i="1" l="1"/>
  <c r="E51" i="1"/>
  <c r="E59" i="1" s="1"/>
  <c r="F12" i="1"/>
  <c r="G6" i="1" s="1"/>
  <c r="G45" i="1"/>
  <c r="O63" i="1"/>
  <c r="O53" i="1"/>
  <c r="G24" i="1"/>
  <c r="G22" i="1"/>
  <c r="G4" i="1"/>
  <c r="G33" i="1"/>
  <c r="H20" i="1"/>
  <c r="G21" i="1"/>
  <c r="G23" i="1"/>
  <c r="G47" i="1"/>
  <c r="G48" i="1"/>
  <c r="G32" i="1"/>
  <c r="G5" i="1"/>
  <c r="H16" i="1"/>
  <c r="G17" i="1"/>
  <c r="G34" i="1"/>
  <c r="G18" i="1"/>
  <c r="G35" i="1"/>
  <c r="H37" i="1"/>
  <c r="G36" i="1"/>
  <c r="G38" i="1"/>
  <c r="H44" i="1"/>
  <c r="G39" i="1"/>
  <c r="H3" i="1"/>
  <c r="G40" i="1"/>
  <c r="H26" i="1"/>
  <c r="H12" i="1" l="1"/>
  <c r="E61" i="1"/>
  <c r="G3" i="1"/>
  <c r="G11" i="1"/>
  <c r="G7" i="1"/>
  <c r="F61" i="1"/>
  <c r="G9" i="1"/>
  <c r="G10" i="1"/>
  <c r="G37" i="1"/>
  <c r="G49" i="1"/>
  <c r="G16" i="1"/>
  <c r="G20" i="1"/>
  <c r="G41" i="1"/>
  <c r="G44" i="1"/>
  <c r="H51" i="1"/>
  <c r="H59" i="1" l="1"/>
</calcChain>
</file>

<file path=xl/sharedStrings.xml><?xml version="1.0" encoding="utf-8"?>
<sst xmlns="http://schemas.openxmlformats.org/spreadsheetml/2006/main" count="131" uniqueCount="116">
  <si>
    <t>PRIHODI</t>
  </si>
  <si>
    <t>udio %</t>
  </si>
  <si>
    <t>Skupina konta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</si>
  <si>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</si>
  <si>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</si>
  <si>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</si>
  <si>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</si>
  <si>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</si>
  <si>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</si>
  <si>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</si>
  <si>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</si>
  <si>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</si>
  <si>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</si>
  <si>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</si>
  <si>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</si>
  <si>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</si>
  <si>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</si>
  <si>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</si>
  <si>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</si>
  <si>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</si>
  <si>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</si>
  <si>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</si>
  <si>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</si>
  <si>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</si>
  <si>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</si>
  <si>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Istraživanje i analiza tržišta</t>
  </si>
  <si>
    <t>1.3.</t>
  </si>
  <si>
    <t>Mjerenje učinkovitosti promotivnih aktivnosti</t>
  </si>
  <si>
    <t>2.</t>
  </si>
  <si>
    <t>RAZVOJ TURISTIČKOG PROIZVODA</t>
  </si>
  <si>
    <t>2.1.</t>
  </si>
  <si>
    <t>Identifikacija i vrednovanje resursa te strukturiranje turističkih proizvoda</t>
  </si>
  <si>
    <t>2.2.</t>
  </si>
  <si>
    <t>Sustavi označavanja kvalitete turističkog proizvoda</t>
  </si>
  <si>
    <t>2.3.</t>
  </si>
  <si>
    <t>Podrška razvoju turističkih događanja</t>
  </si>
  <si>
    <t>2.4.</t>
  </si>
  <si>
    <t xml:space="preserve">Turistička infrastruktura </t>
  </si>
  <si>
    <t>2.5.</t>
  </si>
  <si>
    <t xml:space="preserve">Podrška turističkoj industriji </t>
  </si>
  <si>
    <t>KOMUNIKACIJA I OGLAŠAVANJE</t>
  </si>
  <si>
    <t>3.1.</t>
  </si>
  <si>
    <t>3.2.</t>
  </si>
  <si>
    <t>3.3.</t>
  </si>
  <si>
    <t>3.4.</t>
  </si>
  <si>
    <t>3.5.</t>
  </si>
  <si>
    <t>Sajmovi, posebne prezentacije i poslovne radionice</t>
  </si>
  <si>
    <t>3.6.</t>
  </si>
  <si>
    <t>Suradnja s organizatorima putovanja</t>
  </si>
  <si>
    <t>Kreiranje promotivnog materijala</t>
  </si>
  <si>
    <t>Internetske stranice</t>
  </si>
  <si>
    <t xml:space="preserve">Kreiranje i upravljanje bazama turističkih podataka </t>
  </si>
  <si>
    <t>Turističko-informativne aktivnosti</t>
  </si>
  <si>
    <t>DESTINACIJSKI MENADŽMENT</t>
  </si>
  <si>
    <t>4.1.</t>
  </si>
  <si>
    <t>Turistički informacijski sustavi i aplikacije /eVisitor</t>
  </si>
  <si>
    <t>4.2.</t>
  </si>
  <si>
    <t>4.3.</t>
  </si>
  <si>
    <t>Upravljanje kvalitetom u destinaciji</t>
  </si>
  <si>
    <t>Poticanje na očuvanje i uređenje okoliša</t>
  </si>
  <si>
    <t>ČLANSTVO U STRUKOVNIM ORGANIZACIJAMA</t>
  </si>
  <si>
    <t>5.1.</t>
  </si>
  <si>
    <t>Međunarodne strukovne i sl. organizacije</t>
  </si>
  <si>
    <t>Naziv skupine konta</t>
  </si>
  <si>
    <t>Iznos</t>
  </si>
  <si>
    <t>5.2.</t>
  </si>
  <si>
    <t>Domaće strukovne i sl. organizacije</t>
  </si>
  <si>
    <t>Prihodi od prodaje roba i pružanja usluga</t>
  </si>
  <si>
    <t>ADMINISTRATIVNI POSLOVI</t>
  </si>
  <si>
    <t>Prihodi od članarina i članskih doprinosa</t>
  </si>
  <si>
    <t>6.1.</t>
  </si>
  <si>
    <t>Plaće</t>
  </si>
  <si>
    <t>Prihodi po posebnim propisima</t>
  </si>
  <si>
    <t>6.2.</t>
  </si>
  <si>
    <t>Materijalni troškovi</t>
  </si>
  <si>
    <t>Prihodi od imovine</t>
  </si>
  <si>
    <t>6.3.</t>
  </si>
  <si>
    <t>Tijela turističke zajednice</t>
  </si>
  <si>
    <t>Prihodi od donacija</t>
  </si>
  <si>
    <t>6.4.</t>
  </si>
  <si>
    <t>Troškovi poslovanja mreže predstavništava/ ispostava</t>
  </si>
  <si>
    <t xml:space="preserve">REZERVA </t>
  </si>
  <si>
    <t>Prihodi od povezanih organizacija</t>
  </si>
  <si>
    <t>8.</t>
  </si>
  <si>
    <t>POKRIVANJE MANJKA PRIHODA IZ PRETHODNE GODINE</t>
  </si>
  <si>
    <t>Preneseni višak</t>
  </si>
  <si>
    <t>SVEUKUPNO 1</t>
  </si>
  <si>
    <t>Ukupno</t>
  </si>
  <si>
    <t>Rashodi za radnike</t>
  </si>
  <si>
    <t>9.</t>
  </si>
  <si>
    <t>FONDOVI - posebne namjene</t>
  </si>
  <si>
    <t>Materijalni rashodi+rezerva</t>
  </si>
  <si>
    <t>Fond za turističke zajednice na  turistički nedovoljno razvijenim područjima i kontinentu</t>
  </si>
  <si>
    <t>Rashodi amortizacije</t>
  </si>
  <si>
    <t>Fond za projekte udruženih turističkih zajednica</t>
  </si>
  <si>
    <t>Financijski rashodi</t>
  </si>
  <si>
    <t>SVEUKUPNO 2</t>
  </si>
  <si>
    <t>Donacije</t>
  </si>
  <si>
    <t>Ostali rashodi</t>
  </si>
  <si>
    <t>TOTAL</t>
  </si>
  <si>
    <t>SVEUKUPNO 1+ SVEUKUPNO 2</t>
  </si>
  <si>
    <t>Rashodi vezani uz financiranje povezanih neprofitnih organizacija (AOP 140 do 143)</t>
  </si>
  <si>
    <t>Pokrivanje manjka prihoda iz prethodne godine</t>
  </si>
  <si>
    <t>Razlika</t>
  </si>
  <si>
    <t>Rebalans 2025.</t>
  </si>
  <si>
    <t>Plan za 2026.</t>
  </si>
  <si>
    <t>3.7.</t>
  </si>
  <si>
    <t>3.8.</t>
  </si>
  <si>
    <t>3.9.</t>
  </si>
  <si>
    <t>3.10.</t>
  </si>
  <si>
    <t>Definiranje brending sustava i brend arhitektuire</t>
  </si>
  <si>
    <t>Oglašavanje destinacijskog branda, turističke ponude i proizvoda</t>
  </si>
  <si>
    <t>Odnosi s javnošću: globalni i domaći PR</t>
  </si>
  <si>
    <t>Marketinške i poslovne suradnje</t>
  </si>
  <si>
    <t>Indeks plan     2026./ 2025.</t>
  </si>
  <si>
    <t>Indeks plan 2026./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</si>
</sst>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"/>
    </font>
    <font>
      <b/>
      <sz val="16"/>
      <color rgb="FF00376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1"/>
      <color rgb="FF000000"/>
      <name val="Calibri"/>
      <family val="2"/>
      <charset val="1"/>
    </font>
    <font>
      <sz val="10"/>
      <color rgb="FFFFFFFF"/>
      <name val="Calibri"/>
      <family val="2"/>
      <charset val="238"/>
    </font>
    <font>
      <b/>
      <sz val="14"/>
      <color rgb="FFFFFFFF"/>
      <name val="Calibri"/>
      <family val="2"/>
      <charset val="238"/>
    </font>
    <font>
      <b/>
      <sz val="14"/>
      <color rgb="FF003764"/>
      <name val="Calibri"/>
      <family val="2"/>
      <charset val="238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CCFFFF"/>
      </patternFill>
    </fill>
    <fill>
      <patternFill patternType="solid">
        <fgColor rgb="FF003764"/>
        <bgColor rgb="FF333333"/>
      </patternFill>
    </fill>
    <fill>
      <patternFill patternType="solid">
        <fgColor rgb="FF355269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rgb="FF8EA9DB"/>
        <bgColor rgb="FF969696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10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indent="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10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4" fontId="8" fillId="4" borderId="2" xfId="0" applyNumberFormat="1" applyFont="1" applyFill="1" applyBorder="1"/>
    <xf numFmtId="4" fontId="9" fillId="3" borderId="1" xfId="0" applyNumberFormat="1" applyFont="1" applyFill="1" applyBorder="1" applyAlignment="1">
      <alignment horizontal="right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4" fontId="9" fillId="3" borderId="1" xfId="0" applyNumberFormat="1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4" fontId="11" fillId="0" borderId="1" xfId="0" applyNumberFormat="1" applyFont="1" applyBorder="1"/>
    <xf numFmtId="0" fontId="2" fillId="5" borderId="0" xfId="0" applyFont="1" applyFill="1" applyAlignment="1">
      <alignment vertical="center" wrapText="1"/>
    </xf>
    <xf numFmtId="4" fontId="4" fillId="5" borderId="1" xfId="0" applyNumberFormat="1" applyFont="1" applyFill="1" applyBorder="1" applyAlignment="1">
      <alignment vertical="center"/>
    </xf>
    <xf numFmtId="4" fontId="4" fillId="5" borderId="0" xfId="0" applyNumberFormat="1" applyFont="1" applyFill="1" applyAlignment="1">
      <alignment vertical="center"/>
    </xf>
    <xf numFmtId="10" fontId="4" fillId="5" borderId="0" xfId="0" applyNumberFormat="1" applyFont="1" applyFill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vertical="center"/>
    </xf>
    <xf numFmtId="10" fontId="4" fillId="6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/>
    </xf>
    <xf numFmtId="10" fontId="12" fillId="3" borderId="1" xfId="0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vertical="center"/>
    </xf>
    <xf numFmtId="10" fontId="9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15" fillId="0" borderId="0" xfId="0" applyNumberFormat="1" applyFont="1"/>
    <xf numFmtId="0" fontId="15" fillId="0" borderId="0" xfId="0" applyFont="1"/>
    <xf numFmtId="10" fontId="4" fillId="7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764"/>
      <rgbColor rgb="FF339966"/>
      <rgbColor rgb="FF003300"/>
      <rgbColor rgb="FF333300"/>
      <rgbColor rgb="FF993300"/>
      <rgbColor rgb="FF993366"/>
      <rgbColor rgb="FF35526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63"/>
  <sheetViews>
    <sheetView tabSelected="1" topLeftCell="B1" zoomScaleNormal="100" workbookViewId="0">
      <selection activeCell="K31" sqref="K31"/>
    </sheetView>
  </sheetViews>
  <sheetFormatPr defaultRowHeight="15" x14ac:dyDescent="0.25"/>
  <cols>
    <col min="1" max="1" width="6.140625" customWidth="1"/>
    <col min="2" max="2" width="5.28515625" customWidth="1"/>
    <col min="3" max="3" width="6.140625" customWidth="1"/>
    <col min="4" max="4" width="50.85546875" customWidth="1"/>
    <col min="5" max="5" width="16.28515625" customWidth="1"/>
    <col min="6" max="6" width="16.28515625" style="1" customWidth="1"/>
    <col min="7" max="7" width="9.140625" style="2" customWidth="1"/>
    <col min="8" max="8" width="16.140625" style="2" customWidth="1"/>
    <col min="9" max="9" width="10.7109375" customWidth="1"/>
    <col min="10" max="13" width="8.7109375" customWidth="1"/>
    <col min="14" max="14" width="30.28515625" style="3" customWidth="1"/>
    <col min="15" max="15" width="12.85546875" customWidth="1"/>
    <col min="16" max="1025" width="8.7109375" customWidth="1"/>
  </cols>
  <sheetData>
    <row r="1" spans="2:9" ht="21" x14ac:dyDescent="0.25">
      <c r="B1" s="4"/>
    </row>
    <row r="2" spans="2:9" ht="30" x14ac:dyDescent="0.25">
      <c r="B2" s="5"/>
      <c r="C2" s="5"/>
      <c r="D2" s="6" t="s">
        <v>0</v>
      </c>
      <c r="E2" s="6" t="s">
        <v>104</v>
      </c>
      <c r="F2" s="7" t="s">
        <v>105</v>
      </c>
      <c r="G2" s="8" t="s">
        <v>1</v>
      </c>
      <c r="H2" s="8" t="s">
        <v>114</v>
      </c>
      <c r="I2" s="9" t="s">
        <v>2</v>
      </c>
    </row>
    <row r="3" spans="2:9" x14ac:dyDescent="0.25">
      <c r="B3" s="10" t="s">
        <v>3</v>
      </c>
      <c r="C3" s="10"/>
      <c r="D3" s="10" t="s">
        <v>4</v>
      </c>
      <c r="E3" s="11">
        <f>E4+E5</f>
        <v>916500</v>
      </c>
      <c r="F3" s="11">
        <f>F4+F5</f>
        <v>1070000</v>
      </c>
      <c r="G3" s="12">
        <f>F3/F12</f>
        <v>0.90333474039679185</v>
      </c>
      <c r="H3" s="12">
        <f>F3/E3</f>
        <v>1.1674849972722312</v>
      </c>
    </row>
    <row r="4" spans="2:9" x14ac:dyDescent="0.25">
      <c r="B4" s="13"/>
      <c r="C4" s="13" t="s">
        <v>5</v>
      </c>
      <c r="D4" s="13" t="s">
        <v>6</v>
      </c>
      <c r="E4" s="14">
        <v>696500</v>
      </c>
      <c r="F4" s="15">
        <v>850000</v>
      </c>
      <c r="G4" s="16">
        <f>F4/F3</f>
        <v>0.79439252336448596</v>
      </c>
      <c r="H4" s="16">
        <f>F4/E4</f>
        <v>1.2203876525484565</v>
      </c>
      <c r="I4">
        <v>33</v>
      </c>
    </row>
    <row r="5" spans="2:9" x14ac:dyDescent="0.25">
      <c r="B5" s="17"/>
      <c r="C5" s="13" t="s">
        <v>7</v>
      </c>
      <c r="D5" s="13" t="s">
        <v>8</v>
      </c>
      <c r="E5" s="14">
        <v>220000</v>
      </c>
      <c r="F5" s="14">
        <v>220000</v>
      </c>
      <c r="G5" s="16">
        <f>F5/F3</f>
        <v>0.20560747663551401</v>
      </c>
      <c r="H5" s="16">
        <f>F5/E5</f>
        <v>1</v>
      </c>
      <c r="I5">
        <v>32</v>
      </c>
    </row>
    <row r="6" spans="2:9" ht="30" x14ac:dyDescent="0.25">
      <c r="B6" s="10" t="s">
        <v>9</v>
      </c>
      <c r="C6" s="10"/>
      <c r="D6" s="10" t="s">
        <v>10</v>
      </c>
      <c r="E6" s="11">
        <v>3000</v>
      </c>
      <c r="F6" s="11">
        <v>3000</v>
      </c>
      <c r="G6" s="57">
        <f>F6/F12</f>
        <v>2.5327142254115659E-3</v>
      </c>
      <c r="H6" s="58">
        <f>F6/E6</f>
        <v>1</v>
      </c>
      <c r="I6">
        <v>35</v>
      </c>
    </row>
    <row r="7" spans="2:9" x14ac:dyDescent="0.25">
      <c r="B7" s="18" t="s">
        <v>11</v>
      </c>
      <c r="C7" s="18"/>
      <c r="D7" s="18" t="s">
        <v>12</v>
      </c>
      <c r="E7" s="19">
        <v>23500</v>
      </c>
      <c r="F7" s="19">
        <v>20000</v>
      </c>
      <c r="G7" s="57">
        <f>F7/F12</f>
        <v>1.6884761502743775E-2</v>
      </c>
      <c r="H7" s="58">
        <f>F7/E7</f>
        <v>0.85106382978723405</v>
      </c>
      <c r="I7">
        <v>35</v>
      </c>
    </row>
    <row r="8" spans="2:9" x14ac:dyDescent="0.25">
      <c r="B8" s="18" t="s">
        <v>13</v>
      </c>
      <c r="C8" s="18"/>
      <c r="D8" s="18" t="s">
        <v>14</v>
      </c>
      <c r="E8" s="19">
        <v>0</v>
      </c>
      <c r="F8" s="19">
        <v>0</v>
      </c>
      <c r="G8" s="57">
        <f>F8/F17</f>
        <v>0</v>
      </c>
      <c r="H8" s="58"/>
      <c r="I8">
        <v>35</v>
      </c>
    </row>
    <row r="9" spans="2:9" x14ac:dyDescent="0.25">
      <c r="B9" s="18" t="s">
        <v>15</v>
      </c>
      <c r="C9" s="18"/>
      <c r="D9" s="18" t="s">
        <v>16</v>
      </c>
      <c r="E9" s="19">
        <v>17000.16</v>
      </c>
      <c r="F9" s="19">
        <v>20000</v>
      </c>
      <c r="G9" s="57">
        <f>F9/F12</f>
        <v>1.6884761502743775E-2</v>
      </c>
      <c r="H9" s="58">
        <f t="shared" ref="H9" si="0">F9/E9</f>
        <v>1.1764595156751465</v>
      </c>
      <c r="I9">
        <v>31</v>
      </c>
    </row>
    <row r="10" spans="2:9" x14ac:dyDescent="0.25">
      <c r="B10" s="18" t="s">
        <v>17</v>
      </c>
      <c r="C10" s="18"/>
      <c r="D10" s="18" t="s">
        <v>18</v>
      </c>
      <c r="E10" s="19">
        <v>97083.7</v>
      </c>
      <c r="F10" s="19">
        <v>60000</v>
      </c>
      <c r="G10" s="12">
        <f>F10/F12</f>
        <v>5.0654284508231319E-2</v>
      </c>
      <c r="H10" s="12">
        <f>F10/E10</f>
        <v>0.61802341690726659</v>
      </c>
      <c r="I10">
        <v>52</v>
      </c>
    </row>
    <row r="11" spans="2:9" x14ac:dyDescent="0.25">
      <c r="B11" s="18" t="s">
        <v>19</v>
      </c>
      <c r="C11" s="18"/>
      <c r="D11" s="18" t="s">
        <v>20</v>
      </c>
      <c r="E11" s="19">
        <v>11447.97</v>
      </c>
      <c r="F11" s="19">
        <v>11500</v>
      </c>
      <c r="G11" s="12">
        <f>F11/F12</f>
        <v>9.7087378640776691E-3</v>
      </c>
      <c r="H11" s="12">
        <f>F11/E11</f>
        <v>1.0045449105824003</v>
      </c>
      <c r="I11">
        <v>36</v>
      </c>
    </row>
    <row r="12" spans="2:9" ht="15.75" x14ac:dyDescent="0.25">
      <c r="B12" s="59"/>
      <c r="C12" s="59"/>
      <c r="D12" s="20" t="s">
        <v>21</v>
      </c>
      <c r="E12" s="21">
        <f>E3+E6+E7+E8+E9+E10+E11</f>
        <v>1068531.83</v>
      </c>
      <c r="F12" s="22">
        <f>SUM(F3+F7+F10+F11+F6+F8+F9)</f>
        <v>1184500</v>
      </c>
      <c r="G12" s="23"/>
      <c r="H12" s="53">
        <f>F12/E12</f>
        <v>1.1085303841627254</v>
      </c>
    </row>
    <row r="13" spans="2:9" x14ac:dyDescent="0.25">
      <c r="B13" s="24"/>
      <c r="C13" s="24"/>
      <c r="D13" s="24"/>
      <c r="E13" s="24"/>
      <c r="F13" s="25"/>
      <c r="G13" s="26"/>
      <c r="H13" s="26"/>
    </row>
    <row r="14" spans="2:9" ht="18.75" x14ac:dyDescent="0.25">
      <c r="B14" s="27"/>
    </row>
    <row r="15" spans="2:9" ht="30" x14ac:dyDescent="0.25">
      <c r="B15" s="5"/>
      <c r="C15" s="5"/>
      <c r="D15" s="6" t="s">
        <v>22</v>
      </c>
      <c r="E15" s="6" t="s">
        <v>104</v>
      </c>
      <c r="F15" s="7" t="s">
        <v>105</v>
      </c>
      <c r="G15" s="8" t="s">
        <v>1</v>
      </c>
      <c r="H15" s="8" t="s">
        <v>115</v>
      </c>
      <c r="I15" s="9" t="s">
        <v>2</v>
      </c>
    </row>
    <row r="16" spans="2:9" x14ac:dyDescent="0.25">
      <c r="B16" s="5" t="s">
        <v>3</v>
      </c>
      <c r="C16" s="5"/>
      <c r="D16" s="5" t="s">
        <v>23</v>
      </c>
      <c r="E16" s="11">
        <f>E17+E18+E19</f>
        <v>26000</v>
      </c>
      <c r="F16" s="11">
        <f>SUM(F17:F19)</f>
        <v>20000</v>
      </c>
      <c r="G16" s="12">
        <f>F16/F51</f>
        <v>1.6884761502743775E-2</v>
      </c>
      <c r="H16" s="12">
        <f>F16/E16</f>
        <v>0.76923076923076927</v>
      </c>
      <c r="I16">
        <v>0</v>
      </c>
    </row>
    <row r="17" spans="2:13" ht="25.5" x14ac:dyDescent="0.25">
      <c r="B17" s="28"/>
      <c r="C17" s="28" t="s">
        <v>5</v>
      </c>
      <c r="D17" s="28" t="s">
        <v>24</v>
      </c>
      <c r="E17" s="14">
        <v>26000</v>
      </c>
      <c r="F17" s="14">
        <v>18000</v>
      </c>
      <c r="G17" s="16">
        <f>F17/F$16</f>
        <v>0.9</v>
      </c>
      <c r="H17" s="16">
        <f>F17/E17</f>
        <v>0.69230769230769229</v>
      </c>
      <c r="I17">
        <v>42</v>
      </c>
    </row>
    <row r="18" spans="2:13" x14ac:dyDescent="0.25">
      <c r="B18" s="29"/>
      <c r="C18" s="28" t="s">
        <v>7</v>
      </c>
      <c r="D18" s="28" t="s">
        <v>25</v>
      </c>
      <c r="E18" s="14">
        <v>0</v>
      </c>
      <c r="F18" s="14">
        <v>2000</v>
      </c>
      <c r="G18" s="16">
        <f>F18/F$16</f>
        <v>0.1</v>
      </c>
      <c r="H18" s="29">
        <v>0</v>
      </c>
      <c r="I18">
        <v>42</v>
      </c>
      <c r="M18" s="56"/>
    </row>
    <row r="19" spans="2:13" x14ac:dyDescent="0.25">
      <c r="B19" s="28"/>
      <c r="C19" s="28" t="s">
        <v>26</v>
      </c>
      <c r="D19" s="28" t="s">
        <v>27</v>
      </c>
      <c r="E19" s="14">
        <v>0</v>
      </c>
      <c r="F19" s="14">
        <v>0</v>
      </c>
      <c r="G19" s="16">
        <f>F19/F$16</f>
        <v>0</v>
      </c>
      <c r="H19" s="16">
        <v>0</v>
      </c>
      <c r="I19">
        <v>42</v>
      </c>
      <c r="M19" s="55"/>
    </row>
    <row r="20" spans="2:13" x14ac:dyDescent="0.25">
      <c r="B20" s="5" t="s">
        <v>28</v>
      </c>
      <c r="C20" s="5"/>
      <c r="D20" s="5" t="s">
        <v>29</v>
      </c>
      <c r="E20" s="11">
        <f>E21+E22+E23+E24+E25</f>
        <v>566433.78</v>
      </c>
      <c r="F20" s="11">
        <f>SUM(F21:F25)</f>
        <v>604518.25</v>
      </c>
      <c r="G20" s="12">
        <f>F20/F51</f>
        <v>0.51035732376530185</v>
      </c>
      <c r="H20" s="12">
        <f>F20/E20</f>
        <v>1.0672355204521877</v>
      </c>
      <c r="I20">
        <v>0</v>
      </c>
      <c r="M20" s="56"/>
    </row>
    <row r="21" spans="2:13" ht="25.5" x14ac:dyDescent="0.25">
      <c r="B21" s="29"/>
      <c r="C21" s="28" t="s">
        <v>30</v>
      </c>
      <c r="D21" s="28" t="s">
        <v>31</v>
      </c>
      <c r="E21" s="14">
        <v>0</v>
      </c>
      <c r="F21" s="14">
        <v>0</v>
      </c>
      <c r="G21" s="16">
        <f>F21/F$20</f>
        <v>0</v>
      </c>
      <c r="H21" s="16">
        <v>0</v>
      </c>
      <c r="I21">
        <v>42</v>
      </c>
    </row>
    <row r="22" spans="2:13" x14ac:dyDescent="0.25">
      <c r="B22" s="28"/>
      <c r="C22" s="28" t="s">
        <v>32</v>
      </c>
      <c r="D22" s="28" t="s">
        <v>33</v>
      </c>
      <c r="E22" s="14">
        <v>0</v>
      </c>
      <c r="F22" s="14">
        <v>0</v>
      </c>
      <c r="G22" s="16">
        <f>F22/F$20</f>
        <v>0</v>
      </c>
      <c r="H22" s="16">
        <v>0</v>
      </c>
      <c r="I22">
        <v>42</v>
      </c>
    </row>
    <row r="23" spans="2:13" x14ac:dyDescent="0.25">
      <c r="B23" s="28"/>
      <c r="C23" s="28" t="s">
        <v>34</v>
      </c>
      <c r="D23" s="28" t="s">
        <v>35</v>
      </c>
      <c r="E23" s="14">
        <v>421383.7</v>
      </c>
      <c r="F23" s="14">
        <v>433200</v>
      </c>
      <c r="G23" s="16">
        <f>F23/F$20</f>
        <v>0.7166036757368367</v>
      </c>
      <c r="H23" s="16">
        <f>F23/E23</f>
        <v>1.0280416636903611</v>
      </c>
      <c r="I23">
        <v>42</v>
      </c>
    </row>
    <row r="24" spans="2:13" x14ac:dyDescent="0.25">
      <c r="B24" s="28"/>
      <c r="C24" s="28" t="s">
        <v>36</v>
      </c>
      <c r="D24" s="28" t="s">
        <v>37</v>
      </c>
      <c r="E24" s="14">
        <v>0</v>
      </c>
      <c r="F24" s="14">
        <v>21318.25</v>
      </c>
      <c r="G24" s="16">
        <f>F24/F$20</f>
        <v>3.5264857595283521E-2</v>
      </c>
      <c r="H24" s="16">
        <v>0</v>
      </c>
      <c r="I24">
        <v>42</v>
      </c>
    </row>
    <row r="25" spans="2:13" x14ac:dyDescent="0.25">
      <c r="B25" s="28"/>
      <c r="C25" s="28" t="s">
        <v>38</v>
      </c>
      <c r="D25" s="28" t="s">
        <v>39</v>
      </c>
      <c r="E25" s="14">
        <v>145050.07999999999</v>
      </c>
      <c r="F25" s="14">
        <v>150000</v>
      </c>
      <c r="G25" s="16">
        <f>F25/F$20</f>
        <v>0.24813146666787975</v>
      </c>
      <c r="H25" s="16">
        <v>0</v>
      </c>
      <c r="I25">
        <v>42</v>
      </c>
    </row>
    <row r="26" spans="2:13" x14ac:dyDescent="0.25">
      <c r="B26" s="5" t="s">
        <v>11</v>
      </c>
      <c r="C26" s="5"/>
      <c r="D26" s="5" t="s">
        <v>40</v>
      </c>
      <c r="E26" s="11">
        <f>E27+E32+E33+E34+E35+E36+E28+E29+E30+E31</f>
        <v>178200</v>
      </c>
      <c r="F26" s="11">
        <f>SUM(F27+F32+F33+F34+F35+F36+F28+F29+F30+F31)</f>
        <v>212000</v>
      </c>
      <c r="G26" s="12">
        <f>F26/F51</f>
        <v>0.178978471929084</v>
      </c>
      <c r="H26" s="12">
        <f>F26/E26</f>
        <v>1.1896745230078563</v>
      </c>
      <c r="I26">
        <v>0</v>
      </c>
    </row>
    <row r="27" spans="2:13" x14ac:dyDescent="0.25">
      <c r="B27" s="30"/>
      <c r="C27" s="28" t="s">
        <v>41</v>
      </c>
      <c r="D27" s="28" t="s">
        <v>110</v>
      </c>
      <c r="E27" s="14">
        <v>0</v>
      </c>
      <c r="F27" s="14">
        <v>5000</v>
      </c>
      <c r="G27" s="16">
        <v>0</v>
      </c>
      <c r="H27" s="16">
        <v>0</v>
      </c>
      <c r="I27">
        <v>42</v>
      </c>
    </row>
    <row r="28" spans="2:13" ht="25.5" x14ac:dyDescent="0.25">
      <c r="B28" s="30"/>
      <c r="C28" s="28" t="s">
        <v>42</v>
      </c>
      <c r="D28" s="28" t="s">
        <v>111</v>
      </c>
      <c r="E28" s="14">
        <v>0</v>
      </c>
      <c r="F28" s="14">
        <v>0</v>
      </c>
      <c r="G28" s="16">
        <f t="shared" ref="G28:G30" si="1">F28/F$26</f>
        <v>0</v>
      </c>
      <c r="H28" s="16">
        <v>0</v>
      </c>
      <c r="I28">
        <v>42</v>
      </c>
    </row>
    <row r="29" spans="2:13" x14ac:dyDescent="0.25">
      <c r="B29" s="30"/>
      <c r="C29" s="28" t="s">
        <v>43</v>
      </c>
      <c r="D29" s="28" t="s">
        <v>112</v>
      </c>
      <c r="E29" s="14">
        <v>0</v>
      </c>
      <c r="F29" s="14">
        <v>10000</v>
      </c>
      <c r="G29" s="16">
        <f t="shared" si="1"/>
        <v>4.716981132075472E-2</v>
      </c>
      <c r="H29" s="16">
        <v>0</v>
      </c>
      <c r="I29">
        <v>42</v>
      </c>
    </row>
    <row r="30" spans="2:13" x14ac:dyDescent="0.25">
      <c r="B30" s="30"/>
      <c r="C30" s="28" t="s">
        <v>44</v>
      </c>
      <c r="D30" s="28" t="s">
        <v>113</v>
      </c>
      <c r="E30" s="14">
        <v>0</v>
      </c>
      <c r="F30" s="14">
        <v>8000</v>
      </c>
      <c r="G30" s="16">
        <f t="shared" si="1"/>
        <v>3.7735849056603772E-2</v>
      </c>
      <c r="H30" s="16">
        <v>0</v>
      </c>
      <c r="I30">
        <v>42</v>
      </c>
    </row>
    <row r="31" spans="2:13" x14ac:dyDescent="0.25">
      <c r="B31" s="30"/>
      <c r="C31" s="28" t="s">
        <v>45</v>
      </c>
      <c r="D31" s="28" t="s">
        <v>46</v>
      </c>
      <c r="E31" s="14">
        <v>30000</v>
      </c>
      <c r="F31" s="14">
        <v>35000</v>
      </c>
      <c r="G31" s="16">
        <f t="shared" ref="G31" si="2">F31/F$26</f>
        <v>0.1650943396226415</v>
      </c>
      <c r="H31" s="16">
        <f>F31/E31</f>
        <v>1.1666666666666667</v>
      </c>
      <c r="I31">
        <v>42</v>
      </c>
    </row>
    <row r="32" spans="2:13" x14ac:dyDescent="0.25">
      <c r="B32" s="28"/>
      <c r="C32" s="28" t="s">
        <v>47</v>
      </c>
      <c r="D32" s="28" t="s">
        <v>48</v>
      </c>
      <c r="E32" s="14">
        <v>6000</v>
      </c>
      <c r="F32" s="14">
        <v>8000</v>
      </c>
      <c r="G32" s="16">
        <f t="shared" ref="G32:G36" si="3">F32/F$26</f>
        <v>3.7735849056603772E-2</v>
      </c>
      <c r="H32" s="16">
        <f>F32/E32</f>
        <v>1.3333333333333333</v>
      </c>
      <c r="I32">
        <v>42</v>
      </c>
    </row>
    <row r="33" spans="2:15" x14ac:dyDescent="0.25">
      <c r="B33" s="29"/>
      <c r="C33" s="28" t="s">
        <v>106</v>
      </c>
      <c r="D33" s="28" t="s">
        <v>49</v>
      </c>
      <c r="E33" s="14">
        <v>50000</v>
      </c>
      <c r="F33" s="14">
        <v>52000</v>
      </c>
      <c r="G33" s="16">
        <f t="shared" si="3"/>
        <v>0.24528301886792453</v>
      </c>
      <c r="H33" s="16">
        <f>F33/E33</f>
        <v>1.04</v>
      </c>
      <c r="I33">
        <v>42</v>
      </c>
    </row>
    <row r="34" spans="2:15" x14ac:dyDescent="0.25">
      <c r="B34" s="29"/>
      <c r="C34" s="28" t="s">
        <v>107</v>
      </c>
      <c r="D34" s="28" t="s">
        <v>50</v>
      </c>
      <c r="E34" s="14">
        <v>4200</v>
      </c>
      <c r="F34" s="14">
        <v>4000</v>
      </c>
      <c r="G34" s="16">
        <f t="shared" si="3"/>
        <v>1.8867924528301886E-2</v>
      </c>
      <c r="H34" s="16">
        <f>F34/E34</f>
        <v>0.95238095238095233</v>
      </c>
      <c r="I34">
        <v>42</v>
      </c>
      <c r="M34" s="54"/>
    </row>
    <row r="35" spans="2:15" x14ac:dyDescent="0.25">
      <c r="B35" s="28"/>
      <c r="C35" s="28" t="s">
        <v>108</v>
      </c>
      <c r="D35" s="28" t="s">
        <v>51</v>
      </c>
      <c r="E35" s="14">
        <v>0</v>
      </c>
      <c r="F35" s="14">
        <v>0</v>
      </c>
      <c r="G35" s="16">
        <f t="shared" si="3"/>
        <v>0</v>
      </c>
      <c r="H35" s="16">
        <v>0</v>
      </c>
      <c r="I35">
        <v>42</v>
      </c>
    </row>
    <row r="36" spans="2:15" x14ac:dyDescent="0.25">
      <c r="B36" s="29"/>
      <c r="C36" s="28" t="s">
        <v>109</v>
      </c>
      <c r="D36" s="28" t="s">
        <v>52</v>
      </c>
      <c r="E36" s="14">
        <v>88000</v>
      </c>
      <c r="F36" s="14">
        <v>90000</v>
      </c>
      <c r="G36" s="16">
        <f t="shared" si="3"/>
        <v>0.42452830188679247</v>
      </c>
      <c r="H36" s="16">
        <v>0</v>
      </c>
      <c r="I36">
        <v>42</v>
      </c>
    </row>
    <row r="37" spans="2:15" x14ac:dyDescent="0.25">
      <c r="B37" s="5" t="s">
        <v>13</v>
      </c>
      <c r="C37" s="5"/>
      <c r="D37" s="5" t="s">
        <v>53</v>
      </c>
      <c r="E37" s="11">
        <f>E38+E39+E40</f>
        <v>25981.75</v>
      </c>
      <c r="F37" s="11">
        <f>SUM(F38:F40)</f>
        <v>33981.75</v>
      </c>
      <c r="G37" s="12">
        <f>F37/F51</f>
        <v>2.8688687209793163E-2</v>
      </c>
      <c r="H37" s="12">
        <f>F37/E37</f>
        <v>1.307908435728925</v>
      </c>
      <c r="I37">
        <v>0</v>
      </c>
    </row>
    <row r="38" spans="2:15" x14ac:dyDescent="0.25">
      <c r="B38" s="28"/>
      <c r="C38" s="28" t="s">
        <v>54</v>
      </c>
      <c r="D38" s="28" t="s">
        <v>55</v>
      </c>
      <c r="E38" s="14">
        <v>3981.75</v>
      </c>
      <c r="F38" s="14">
        <v>3981.75</v>
      </c>
      <c r="G38" s="16">
        <f>F38/F$37</f>
        <v>0.11717318854973625</v>
      </c>
      <c r="H38" s="16">
        <v>0</v>
      </c>
      <c r="I38">
        <v>42</v>
      </c>
    </row>
    <row r="39" spans="2:15" x14ac:dyDescent="0.25">
      <c r="B39" s="28"/>
      <c r="C39" s="28" t="s">
        <v>56</v>
      </c>
      <c r="D39" s="28" t="s">
        <v>58</v>
      </c>
      <c r="E39" s="14">
        <v>10000</v>
      </c>
      <c r="F39" s="14">
        <v>10000</v>
      </c>
      <c r="G39" s="16">
        <f>F39/F$37</f>
        <v>0.29427560381675461</v>
      </c>
      <c r="H39" s="16">
        <v>0</v>
      </c>
      <c r="I39">
        <v>42</v>
      </c>
    </row>
    <row r="40" spans="2:15" x14ac:dyDescent="0.25">
      <c r="B40" s="28"/>
      <c r="C40" s="28" t="s">
        <v>57</v>
      </c>
      <c r="D40" s="28" t="s">
        <v>59</v>
      </c>
      <c r="E40" s="14">
        <v>12000</v>
      </c>
      <c r="F40" s="14">
        <v>20000</v>
      </c>
      <c r="G40" s="16">
        <f>F40/F$37</f>
        <v>0.58855120763350921</v>
      </c>
      <c r="H40" s="16">
        <v>0</v>
      </c>
      <c r="I40">
        <v>42</v>
      </c>
    </row>
    <row r="41" spans="2:15" x14ac:dyDescent="0.25">
      <c r="B41" s="5" t="s">
        <v>15</v>
      </c>
      <c r="C41" s="5"/>
      <c r="D41" s="5" t="s">
        <v>60</v>
      </c>
      <c r="E41" s="11">
        <f>E42+E43</f>
        <v>0</v>
      </c>
      <c r="F41" s="11">
        <f>SUM(F42:F43)</f>
        <v>0</v>
      </c>
      <c r="G41" s="12">
        <f>F41/F51</f>
        <v>0</v>
      </c>
      <c r="H41" s="12">
        <v>0</v>
      </c>
      <c r="I41">
        <v>42</v>
      </c>
    </row>
    <row r="42" spans="2:15" x14ac:dyDescent="0.25">
      <c r="B42" s="28"/>
      <c r="C42" s="28" t="s">
        <v>61</v>
      </c>
      <c r="D42" s="28" t="s">
        <v>62</v>
      </c>
      <c r="E42" s="14">
        <v>0</v>
      </c>
      <c r="F42" s="14">
        <v>0</v>
      </c>
      <c r="G42" s="16">
        <v>0</v>
      </c>
      <c r="H42" s="16">
        <v>0</v>
      </c>
      <c r="I42">
        <v>42</v>
      </c>
    </row>
    <row r="43" spans="2:15" x14ac:dyDescent="0.25">
      <c r="B43" s="28"/>
      <c r="C43" s="28" t="s">
        <v>65</v>
      </c>
      <c r="D43" s="28" t="s">
        <v>66</v>
      </c>
      <c r="E43" s="14">
        <v>0</v>
      </c>
      <c r="F43" s="14">
        <v>0</v>
      </c>
      <c r="G43" s="16">
        <v>0</v>
      </c>
      <c r="H43" s="16">
        <v>0</v>
      </c>
      <c r="I43">
        <v>0</v>
      </c>
    </row>
    <row r="44" spans="2:15" ht="30" x14ac:dyDescent="0.25">
      <c r="B44" s="5" t="s">
        <v>17</v>
      </c>
      <c r="C44" s="5"/>
      <c r="D44" s="5" t="s">
        <v>68</v>
      </c>
      <c r="E44" s="11">
        <f>E45+E46+E47+E48</f>
        <v>309000</v>
      </c>
      <c r="F44" s="11">
        <f>SUM(F45:F48)</f>
        <v>314000</v>
      </c>
      <c r="G44" s="12">
        <f>F44/F51</f>
        <v>0.26509075559307727</v>
      </c>
      <c r="H44" s="12">
        <f>F44/E44</f>
        <v>1.0161812297734627</v>
      </c>
      <c r="I44">
        <v>42</v>
      </c>
      <c r="M44" s="31" t="s">
        <v>2</v>
      </c>
      <c r="N44" s="31" t="s">
        <v>63</v>
      </c>
      <c r="O44" s="32" t="s">
        <v>64</v>
      </c>
    </row>
    <row r="45" spans="2:15" ht="30" x14ac:dyDescent="0.25">
      <c r="B45" s="28"/>
      <c r="C45" s="28" t="s">
        <v>70</v>
      </c>
      <c r="D45" s="28" t="s">
        <v>71</v>
      </c>
      <c r="E45" s="14">
        <v>197000</v>
      </c>
      <c r="F45" s="14">
        <v>235000</v>
      </c>
      <c r="G45" s="16">
        <f>F45/F$44</f>
        <v>0.74840764331210186</v>
      </c>
      <c r="H45" s="16">
        <f>F45/E45</f>
        <v>1.1928934010152283</v>
      </c>
      <c r="I45">
        <v>42</v>
      </c>
      <c r="M45" s="32">
        <v>31</v>
      </c>
      <c r="N45" s="31" t="s">
        <v>67</v>
      </c>
      <c r="O45" s="33">
        <f>F9</f>
        <v>20000</v>
      </c>
    </row>
    <row r="46" spans="2:15" ht="30" x14ac:dyDescent="0.25">
      <c r="B46" s="28"/>
      <c r="C46" s="28" t="s">
        <v>73</v>
      </c>
      <c r="D46" s="28" t="s">
        <v>74</v>
      </c>
      <c r="E46" s="14">
        <v>110000</v>
      </c>
      <c r="F46" s="14">
        <v>75000</v>
      </c>
      <c r="G46" s="16">
        <f>F46/F$44</f>
        <v>0.23885350318471338</v>
      </c>
      <c r="H46" s="16">
        <f>F46/E46</f>
        <v>0.68181818181818177</v>
      </c>
      <c r="I46">
        <v>0</v>
      </c>
      <c r="M46" s="32">
        <v>32</v>
      </c>
      <c r="N46" s="31" t="s">
        <v>69</v>
      </c>
      <c r="O46" s="33">
        <f>F5</f>
        <v>220000</v>
      </c>
    </row>
    <row r="47" spans="2:15" x14ac:dyDescent="0.25">
      <c r="B47" s="29"/>
      <c r="C47" s="28" t="s">
        <v>76</v>
      </c>
      <c r="D47" s="28" t="s">
        <v>77</v>
      </c>
      <c r="E47" s="14">
        <v>2000</v>
      </c>
      <c r="F47" s="14">
        <v>4000</v>
      </c>
      <c r="G47" s="16">
        <f>F47/F$44</f>
        <v>1.2738853503184714E-2</v>
      </c>
      <c r="H47" s="16">
        <f>F47/E47</f>
        <v>2</v>
      </c>
      <c r="I47">
        <v>41</v>
      </c>
      <c r="M47" s="32">
        <v>33</v>
      </c>
      <c r="N47" s="31" t="s">
        <v>72</v>
      </c>
      <c r="O47" s="33">
        <f>F4</f>
        <v>850000</v>
      </c>
    </row>
    <row r="48" spans="2:15" x14ac:dyDescent="0.25">
      <c r="B48" s="29"/>
      <c r="C48" s="28" t="s">
        <v>79</v>
      </c>
      <c r="D48" s="28" t="s">
        <v>80</v>
      </c>
      <c r="E48" s="14">
        <v>0</v>
      </c>
      <c r="F48" s="14">
        <v>0</v>
      </c>
      <c r="G48" s="16">
        <f>F48/F$44</f>
        <v>0</v>
      </c>
      <c r="H48" s="16">
        <v>0</v>
      </c>
      <c r="I48">
        <v>42</v>
      </c>
      <c r="M48" s="32">
        <v>34</v>
      </c>
      <c r="N48" s="31" t="s">
        <v>75</v>
      </c>
      <c r="O48" s="32">
        <v>0</v>
      </c>
    </row>
    <row r="49" spans="2:20" x14ac:dyDescent="0.25">
      <c r="B49" s="5" t="s">
        <v>19</v>
      </c>
      <c r="C49" s="5"/>
      <c r="D49" s="5" t="s">
        <v>81</v>
      </c>
      <c r="E49" s="11">
        <v>0</v>
      </c>
      <c r="F49" s="11">
        <v>0</v>
      </c>
      <c r="G49" s="12">
        <f>F49/F51</f>
        <v>0</v>
      </c>
      <c r="H49" s="12">
        <v>0</v>
      </c>
      <c r="I49">
        <v>42</v>
      </c>
      <c r="M49" s="32">
        <v>35</v>
      </c>
      <c r="N49" s="31" t="s">
        <v>78</v>
      </c>
      <c r="O49" s="33">
        <f>F7+F6</f>
        <v>23000</v>
      </c>
    </row>
    <row r="50" spans="2:20" x14ac:dyDescent="0.25">
      <c r="B50" s="5" t="s">
        <v>83</v>
      </c>
      <c r="C50" s="5"/>
      <c r="D50" s="5" t="s">
        <v>84</v>
      </c>
      <c r="E50" s="11"/>
      <c r="F50" s="11"/>
      <c r="G50" s="12"/>
      <c r="H50" s="12"/>
      <c r="I50">
        <v>42</v>
      </c>
      <c r="M50" s="32">
        <v>36</v>
      </c>
      <c r="N50" s="31" t="s">
        <v>20</v>
      </c>
      <c r="O50" s="33">
        <f>F11</f>
        <v>11500</v>
      </c>
    </row>
    <row r="51" spans="2:20" ht="30" x14ac:dyDescent="0.25">
      <c r="B51" s="59"/>
      <c r="C51" s="59"/>
      <c r="D51" s="20" t="s">
        <v>86</v>
      </c>
      <c r="E51" s="34">
        <f>E16+E20+E26+E37+E41+E44+E49</f>
        <v>1105615.53</v>
      </c>
      <c r="F51" s="34">
        <f>F49+F44+F41+F37+F26+F20+F16</f>
        <v>1184500</v>
      </c>
      <c r="G51" s="35"/>
      <c r="H51" s="35">
        <f>F51/E51</f>
        <v>1.0713489163814476</v>
      </c>
      <c r="I51">
        <v>42</v>
      </c>
      <c r="M51" s="32">
        <v>37</v>
      </c>
      <c r="N51" s="31" t="s">
        <v>82</v>
      </c>
      <c r="O51" s="32">
        <v>0</v>
      </c>
    </row>
    <row r="52" spans="2:20" x14ac:dyDescent="0.25">
      <c r="B52" s="60"/>
      <c r="C52" s="60"/>
      <c r="D52" s="39"/>
      <c r="E52" s="40"/>
      <c r="F52" s="41"/>
      <c r="G52" s="42"/>
      <c r="H52" s="42"/>
      <c r="I52">
        <v>52</v>
      </c>
      <c r="M52" s="32">
        <v>52</v>
      </c>
      <c r="N52" s="31" t="s">
        <v>85</v>
      </c>
      <c r="O52" s="33">
        <f>F10</f>
        <v>60000</v>
      </c>
    </row>
    <row r="53" spans="2:20" x14ac:dyDescent="0.25">
      <c r="B53" s="29"/>
      <c r="C53" s="29"/>
      <c r="D53" s="30"/>
      <c r="E53" s="14"/>
      <c r="F53" s="14"/>
      <c r="G53" s="16"/>
      <c r="H53" s="16"/>
      <c r="M53" s="36"/>
      <c r="N53" s="37" t="s">
        <v>87</v>
      </c>
      <c r="O53" s="38">
        <f>+O45+O46+O47+O48+O49+O50+O51+O52</f>
        <v>1184500</v>
      </c>
    </row>
    <row r="54" spans="2:20" x14ac:dyDescent="0.25">
      <c r="B54" s="43" t="s">
        <v>89</v>
      </c>
      <c r="C54" s="43"/>
      <c r="D54" s="44" t="s">
        <v>90</v>
      </c>
      <c r="E54" s="45"/>
      <c r="F54" s="45"/>
      <c r="G54" s="46"/>
      <c r="H54" s="46"/>
      <c r="M54" s="32"/>
      <c r="N54" s="31"/>
      <c r="O54" s="32"/>
    </row>
    <row r="55" spans="2:20" ht="30" x14ac:dyDescent="0.25">
      <c r="B55" s="28"/>
      <c r="C55" s="28"/>
      <c r="D55" s="13" t="s">
        <v>92</v>
      </c>
      <c r="E55" s="14"/>
      <c r="F55" s="14"/>
      <c r="G55" s="16"/>
      <c r="H55" s="16"/>
      <c r="M55" s="32">
        <v>41</v>
      </c>
      <c r="N55" s="31" t="s">
        <v>88</v>
      </c>
      <c r="O55" s="33">
        <f>F45</f>
        <v>235000</v>
      </c>
    </row>
    <row r="56" spans="2:20" x14ac:dyDescent="0.25">
      <c r="B56" s="28"/>
      <c r="C56" s="28"/>
      <c r="D56" s="13" t="s">
        <v>94</v>
      </c>
      <c r="E56" s="14"/>
      <c r="F56" s="14"/>
      <c r="G56" s="16"/>
      <c r="H56" s="16"/>
      <c r="M56" s="32">
        <v>42</v>
      </c>
      <c r="N56" s="31" t="s">
        <v>91</v>
      </c>
      <c r="O56" s="33"/>
    </row>
    <row r="57" spans="2:20" x14ac:dyDescent="0.25">
      <c r="B57" s="47"/>
      <c r="C57" s="47"/>
      <c r="D57" s="20" t="s">
        <v>96</v>
      </c>
      <c r="E57" s="48">
        <v>0</v>
      </c>
      <c r="F57" s="48">
        <v>0</v>
      </c>
      <c r="G57" s="49"/>
      <c r="H57" s="49">
        <v>0</v>
      </c>
      <c r="M57" s="32">
        <v>43</v>
      </c>
      <c r="N57" s="31" t="s">
        <v>93</v>
      </c>
      <c r="O57" s="33">
        <v>0</v>
      </c>
    </row>
    <row r="58" spans="2:20" x14ac:dyDescent="0.25">
      <c r="B58" s="29"/>
      <c r="C58" s="29"/>
      <c r="D58" s="30"/>
      <c r="E58" s="14"/>
      <c r="F58" s="14"/>
      <c r="G58" s="16"/>
      <c r="H58" s="16"/>
      <c r="M58" s="32">
        <v>44</v>
      </c>
      <c r="N58" s="31" t="s">
        <v>95</v>
      </c>
      <c r="O58" s="33">
        <v>0</v>
      </c>
    </row>
    <row r="59" spans="2:20" ht="18.75" x14ac:dyDescent="0.25">
      <c r="B59" s="61" t="s">
        <v>99</v>
      </c>
      <c r="C59" s="61"/>
      <c r="D59" s="50" t="s">
        <v>100</v>
      </c>
      <c r="E59" s="48">
        <f>E51+E57</f>
        <v>1105615.53</v>
      </c>
      <c r="F59" s="48">
        <f>F51+F57</f>
        <v>1184500</v>
      </c>
      <c r="G59" s="49"/>
      <c r="H59" s="49">
        <f>F59/E59</f>
        <v>1.0713489163814476</v>
      </c>
      <c r="M59" s="32">
        <v>45</v>
      </c>
      <c r="N59" s="31" t="s">
        <v>97</v>
      </c>
      <c r="O59" s="33">
        <f>F25</f>
        <v>150000</v>
      </c>
    </row>
    <row r="60" spans="2:20" ht="18.75" x14ac:dyDescent="0.25">
      <c r="B60" s="52"/>
      <c r="M60" s="32">
        <v>46</v>
      </c>
      <c r="N60" s="31" t="s">
        <v>98</v>
      </c>
      <c r="O60" s="33">
        <v>799500</v>
      </c>
    </row>
    <row r="61" spans="2:20" ht="46.9" customHeight="1" x14ac:dyDescent="0.25">
      <c r="D61" t="s">
        <v>103</v>
      </c>
      <c r="E61" s="1">
        <f>E12-E51</f>
        <v>-37083.699999999953</v>
      </c>
      <c r="F61" s="1">
        <f>F59-F12</f>
        <v>0</v>
      </c>
      <c r="M61" s="51">
        <v>47</v>
      </c>
      <c r="N61" s="31" t="s">
        <v>101</v>
      </c>
      <c r="O61" s="31">
        <v>0</v>
      </c>
      <c r="P61" s="3"/>
      <c r="Q61" s="3"/>
      <c r="R61" s="3"/>
      <c r="S61" s="3"/>
      <c r="T61" s="3"/>
    </row>
    <row r="62" spans="2:20" ht="30" x14ac:dyDescent="0.25">
      <c r="M62" s="32">
        <v>52</v>
      </c>
      <c r="N62" s="31" t="s">
        <v>102</v>
      </c>
      <c r="O62" s="33">
        <v>0</v>
      </c>
    </row>
    <row r="63" spans="2:20" x14ac:dyDescent="0.25">
      <c r="M63" s="36"/>
      <c r="N63" s="37" t="s">
        <v>87</v>
      </c>
      <c r="O63" s="38">
        <f>SUM(O55:O62)</f>
        <v>1184500</v>
      </c>
    </row>
  </sheetData>
  <autoFilter ref="B15:T53" xr:uid="{00000000-0009-0000-0000-000000000000}"/>
  <mergeCells count="4">
    <mergeCell ref="B12:C12"/>
    <mergeCell ref="B51:C51"/>
    <mergeCell ref="B52:C52"/>
    <mergeCell ref="B59:C59"/>
  </mergeCells>
  <pageMargins left="0.25" right="0.25" top="0.75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Program rada - financijski plan</vt:lpstr>
      <vt:lpstr>'Program rada - financijski plan'!_Hlk54087109</vt:lpstr>
      <vt:lpstr>'Program rada - financijski plan'!_Toc55895370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Jure Galić</dc:creator>
  <dc:description/>
  <cp:lastModifiedBy>Josko Tolj</cp:lastModifiedBy>
  <cp:revision>2</cp:revision>
  <cp:lastPrinted>2025-12-23T11:22:17Z</cp:lastPrinted>
  <dcterms:created xsi:type="dcterms:W3CDTF">2015-06-05T18:17:20Z</dcterms:created>
  <dcterms:modified xsi:type="dcterms:W3CDTF">2026-01-28T10:35:51Z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